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C9A0E189-3166-40B9-A55D-1D91C0131D2A}" xr6:coauthVersionLast="38" xr6:coauthVersionMax="38" xr10:uidLastSave="{00000000-0000-0000-0000-000000000000}"/>
  <bookViews>
    <workbookView xWindow="0" yWindow="0" windowWidth="19200" windowHeight="8123" activeTab="1" xr2:uid="{00000000-000D-0000-FFFF-FFFF00000000}"/>
  </bookViews>
  <sheets>
    <sheet name="PET" sheetId="1" r:id="rId1"/>
    <sheet name="CT" sheetId="2" r:id="rId2"/>
    <sheet name="PET + C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O8" i="1" l="1"/>
  <c r="O7" i="1"/>
  <c r="N8" i="1"/>
  <c r="N7" i="1"/>
  <c r="M8" i="1"/>
  <c r="M7" i="1"/>
  <c r="L7" i="1"/>
  <c r="H7" i="1"/>
  <c r="G7" i="1"/>
  <c r="F7" i="1"/>
  <c r="M11" i="2" l="1"/>
  <c r="M12" i="2"/>
  <c r="M13" i="2"/>
  <c r="M14" i="2"/>
  <c r="M15" i="2"/>
  <c r="M16" i="2"/>
  <c r="M17" i="2"/>
  <c r="M18" i="2"/>
  <c r="M19" i="2"/>
  <c r="M10" i="2"/>
  <c r="G11" i="1" l="1"/>
  <c r="K15" i="1"/>
  <c r="K12" i="1"/>
  <c r="G8" i="1"/>
  <c r="K13" i="1" l="1"/>
  <c r="K14" i="1"/>
  <c r="K16" i="1"/>
  <c r="G9" i="1"/>
  <c r="H9" i="1" s="1"/>
  <c r="L9" i="1" s="1"/>
  <c r="G10" i="1"/>
  <c r="H10" i="1" s="1"/>
  <c r="L10" i="1" s="1"/>
  <c r="H11" i="1"/>
  <c r="L11" i="1" s="1"/>
  <c r="G12" i="1"/>
  <c r="H12" i="1" s="1"/>
  <c r="L12" i="1" s="1"/>
  <c r="G13" i="1"/>
  <c r="H13" i="1" s="1"/>
  <c r="L13" i="1" s="1"/>
  <c r="G14" i="1"/>
  <c r="H14" i="1" s="1"/>
  <c r="L14" i="1" s="1"/>
  <c r="G15" i="1"/>
  <c r="H15" i="1" s="1"/>
  <c r="L15" i="1" s="1"/>
  <c r="G16" i="1"/>
  <c r="H16" i="1" s="1"/>
  <c r="L16" i="1" s="1"/>
  <c r="H8" i="1"/>
  <c r="L8" i="1" s="1"/>
  <c r="F9" i="1" l="1"/>
  <c r="F10" i="1"/>
  <c r="F11" i="1"/>
  <c r="F12" i="1"/>
  <c r="F13" i="1"/>
  <c r="F14" i="1"/>
  <c r="F15" i="1"/>
  <c r="F16" i="1"/>
  <c r="F8" i="1"/>
</calcChain>
</file>

<file path=xl/sharedStrings.xml><?xml version="1.0" encoding="utf-8"?>
<sst xmlns="http://schemas.openxmlformats.org/spreadsheetml/2006/main" count="179" uniqueCount="76">
  <si>
    <t>Position</t>
  </si>
  <si>
    <t>Nature du local adjacent</t>
  </si>
  <si>
    <t>Distance [m]</t>
  </si>
  <si>
    <t>Facteur d'atténuation F</t>
  </si>
  <si>
    <t>Materiau existant</t>
  </si>
  <si>
    <t>1b</t>
  </si>
  <si>
    <t>Local de contrôle</t>
  </si>
  <si>
    <t>Local de contrôle
porte Pb</t>
  </si>
  <si>
    <t>Local technique</t>
  </si>
  <si>
    <t>Couloir</t>
  </si>
  <si>
    <t>Injection 4</t>
  </si>
  <si>
    <t>Terre</t>
  </si>
  <si>
    <t>Sol / garage</t>
  </si>
  <si>
    <t>Plafond / salle d'examens</t>
  </si>
  <si>
    <t>Dalle entre étages: béton, 40 cm</t>
  </si>
  <si>
    <t>rien</t>
  </si>
  <si>
    <t>béton</t>
  </si>
  <si>
    <t>Epaisseur existante [cm]</t>
  </si>
  <si>
    <t>local tech. CT</t>
  </si>
  <si>
    <t>6b</t>
  </si>
  <si>
    <t>scanner CT</t>
  </si>
  <si>
    <t>Plafond: bureau de secretaire au-dessus de la salle</t>
  </si>
  <si>
    <t>* si rien à rajouter mettre mention "rien"</t>
  </si>
  <si>
    <t>Epaisseur de plomb à ajouter* [mm]</t>
  </si>
  <si>
    <t>Epaisseur de béton à ajouter* [cm]</t>
  </si>
  <si>
    <r>
      <t>fact. de zone [</t>
    </r>
    <r>
      <rPr>
        <sz val="11"/>
        <color theme="1"/>
        <rFont val="Calibri"/>
        <family val="2"/>
      </rPr>
      <t>µSv/h</t>
    </r>
    <r>
      <rPr>
        <sz val="11"/>
        <color theme="1"/>
        <rFont val="Calibri"/>
        <family val="2"/>
        <scheme val="minor"/>
      </rPr>
      <t>]</t>
    </r>
  </si>
  <si>
    <t>log(F)=EAD
EAD nécessaire</t>
  </si>
  <si>
    <t>EAD existante</t>
  </si>
  <si>
    <t>EAD à rajouter</t>
  </si>
  <si>
    <t>densité plomb=11.3g/cm3</t>
  </si>
  <si>
    <t>densité béton=2.3 g/cm3</t>
  </si>
  <si>
    <t>densité brique=1.6 g/cm3</t>
  </si>
  <si>
    <t>densité béton baryté=3.2 g/cm3</t>
  </si>
  <si>
    <t>log(F)=épaisseur d'absorption d'un facteur dix (EAD, en cm)</t>
  </si>
  <si>
    <t xml:space="preserve">1 EAD = 1.5 </t>
  </si>
  <si>
    <t>Pb</t>
  </si>
  <si>
    <t>Béton</t>
  </si>
  <si>
    <t>Béton baryté</t>
  </si>
  <si>
    <t>Brique</t>
  </si>
  <si>
    <t>1 EAD = 24</t>
  </si>
  <si>
    <t>1 EAD = 11</t>
  </si>
  <si>
    <t>1 EAD = 33</t>
  </si>
  <si>
    <t>Epaisseur de bét. baryté à ajouter* [cm]</t>
  </si>
  <si>
    <t>EAD à rajouter = EAD nécessaire - EAD existante</t>
  </si>
  <si>
    <t>Radionuclide: F-18</t>
  </si>
  <si>
    <t>PET-CT Digital Vereos La Tour</t>
  </si>
  <si>
    <t>Heure/semaine = 40</t>
  </si>
  <si>
    <t>Activité selon NRD pour F-18 FDG = 0.35 GBq</t>
  </si>
  <si>
    <t>Facteur relatif au temps de séjour ft = 1 ou 0.1</t>
  </si>
  <si>
    <t xml:space="preserve">h10 = 0.160 mSv/h par GBq à 1m </t>
  </si>
  <si>
    <t xml:space="preserve">fact. De zone [mSv/sem.] </t>
  </si>
  <si>
    <t>Tension
tube [kV]</t>
  </si>
  <si>
    <t>Fréquence
d'exploitation
[Gy*cm/semaine]</t>
  </si>
  <si>
    <t>Zone
contigüe</t>
  </si>
  <si>
    <t>Dose ambiante
[mSv/semaine]</t>
  </si>
  <si>
    <t>Article
alinéa</t>
  </si>
  <si>
    <t>Rayonnement
Primaire [m]</t>
  </si>
  <si>
    <t>Rayonnement
Parasite [m]</t>
  </si>
  <si>
    <t>Matériau de
construction</t>
  </si>
  <si>
    <t>Masse volumique
brute [kg/m3]</t>
  </si>
  <si>
    <t>Epaisseur
[cm]</t>
  </si>
  <si>
    <t>Equivalent Plomb
du matériau [mm]</t>
  </si>
  <si>
    <t>-</t>
  </si>
  <si>
    <t>art.9 al.3</t>
  </si>
  <si>
    <t>art.9 al.2</t>
  </si>
  <si>
    <t>art.9 al.4</t>
  </si>
  <si>
    <t>art.9 al.1</t>
  </si>
  <si>
    <t>Terre **</t>
  </si>
  <si>
    <t>** Art.9 al.4 Orx</t>
  </si>
  <si>
    <t>Blindages supplémentaires
nécessaires [mm]</t>
  </si>
  <si>
    <r>
      <t>Calculs pour la partie</t>
    </r>
    <r>
      <rPr>
        <b/>
        <sz val="11"/>
        <color rgb="FFFF0000"/>
        <rFont val="Calibri"/>
        <family val="2"/>
        <scheme val="minor"/>
      </rPr>
      <t xml:space="preserve"> PET</t>
    </r>
  </si>
  <si>
    <r>
      <t xml:space="preserve">Calculs pour la partie </t>
    </r>
    <r>
      <rPr>
        <b/>
        <sz val="11"/>
        <color rgb="FFFF0000"/>
        <rFont val="Calibri"/>
        <family val="2"/>
        <scheme val="minor"/>
      </rPr>
      <t>CT</t>
    </r>
  </si>
  <si>
    <r>
      <t xml:space="preserve">Calculs </t>
    </r>
    <r>
      <rPr>
        <b/>
        <sz val="11"/>
        <color rgb="FFFF0000"/>
        <rFont val="Calibri"/>
        <family val="2"/>
        <scheme val="minor"/>
      </rPr>
      <t>PET + CT</t>
    </r>
  </si>
  <si>
    <t>Blindage supplémentaire ajouté PET + CT [mm]</t>
  </si>
  <si>
    <t>Blindage supplémentaire nécessaire PET + CT [mm]</t>
  </si>
  <si>
    <t>Equivalent plomb
nécessaire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</si>
</sst>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164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16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25"/>
  <sheetViews>
    <sheetView topLeftCell="A4" zoomScale="80" zoomScaleNormal="80" workbookViewId="0">
      <selection activeCell="K18" sqref="K18"/>
    </sheetView>
  </sheetViews>
  <sheetFormatPr baseColWidth="10" defaultColWidth="9.1328125" defaultRowHeight="14.25" x14ac:dyDescent="0.45"/>
  <cols>
    <col min="1" max="2" width="9.1328125" style="1"/>
    <col min="3" max="3" width="24" style="1" bestFit="1" customWidth="1"/>
    <col min="4" max="5" width="9.1328125" style="1"/>
    <col min="6" max="6" width="10.6640625" style="1" customWidth="1"/>
    <col min="7" max="8" width="14.6640625" style="1" customWidth="1"/>
    <col min="9" max="9" width="12.6640625" style="1" customWidth="1"/>
    <col min="10" max="16384" width="9.1328125" style="1"/>
  </cols>
  <sheetData>
    <row r="2" spans="2:31" x14ac:dyDescent="0.45">
      <c r="B2" s="7" t="s">
        <v>45</v>
      </c>
    </row>
    <row r="3" spans="2:31" x14ac:dyDescent="0.45">
      <c r="B3" s="7" t="s">
        <v>44</v>
      </c>
    </row>
    <row r="4" spans="2:31" x14ac:dyDescent="0.45">
      <c r="B4" s="20" t="s">
        <v>70</v>
      </c>
    </row>
    <row r="6" spans="2:31" ht="71.25" x14ac:dyDescent="0.45">
      <c r="B6" s="2" t="s">
        <v>0</v>
      </c>
      <c r="C6" s="2" t="s">
        <v>1</v>
      </c>
      <c r="D6" s="2" t="s">
        <v>2</v>
      </c>
      <c r="E6" s="6" t="s">
        <v>25</v>
      </c>
      <c r="F6" s="6" t="s">
        <v>50</v>
      </c>
      <c r="G6" s="2" t="s">
        <v>3</v>
      </c>
      <c r="H6" s="6" t="s">
        <v>26</v>
      </c>
      <c r="I6" s="2" t="s">
        <v>4</v>
      </c>
      <c r="J6" s="2" t="s">
        <v>17</v>
      </c>
      <c r="K6" s="6" t="s">
        <v>27</v>
      </c>
      <c r="L6" s="6" t="s">
        <v>28</v>
      </c>
      <c r="M6" s="3" t="s">
        <v>23</v>
      </c>
      <c r="N6" s="3" t="s">
        <v>24</v>
      </c>
      <c r="O6" s="3" t="s">
        <v>42</v>
      </c>
      <c r="R6" s="4"/>
      <c r="S6" s="4"/>
      <c r="T6" s="4"/>
      <c r="U6" s="4"/>
      <c r="V6" s="4"/>
      <c r="W6" s="4"/>
      <c r="X6" s="4"/>
      <c r="Y6" s="4"/>
      <c r="Z6" s="5"/>
      <c r="AA6" s="5"/>
      <c r="AB6" s="5"/>
      <c r="AC6" s="5"/>
      <c r="AD6" s="5"/>
      <c r="AE6" s="5"/>
    </row>
    <row r="7" spans="2:31" x14ac:dyDescent="0.45">
      <c r="B7" s="12">
        <v>1</v>
      </c>
      <c r="C7" s="13" t="s">
        <v>6</v>
      </c>
      <c r="D7" s="14">
        <v>4.8</v>
      </c>
      <c r="E7" s="36">
        <v>1.25</v>
      </c>
      <c r="F7" s="17">
        <f>E7*40/1000</f>
        <v>0.05</v>
      </c>
      <c r="G7" s="17">
        <f>(0.35*0.16*1)/(10^-3*E7*D7^2)</f>
        <v>1.9444444444444442</v>
      </c>
      <c r="H7" s="17">
        <f>LOG(G7)</f>
        <v>0.28879553924696949</v>
      </c>
      <c r="I7" s="15" t="s">
        <v>15</v>
      </c>
      <c r="J7" s="14">
        <v>0</v>
      </c>
      <c r="K7" s="36">
        <v>0</v>
      </c>
      <c r="L7" s="17">
        <f>H7-K7</f>
        <v>0.28879553924696949</v>
      </c>
      <c r="M7" s="37">
        <f>L7*(1.5*10)</f>
        <v>4.3319330887045426</v>
      </c>
      <c r="N7" s="36">
        <f>L7*24</f>
        <v>6.9310929419272682</v>
      </c>
      <c r="O7" s="36">
        <f>L7*11</f>
        <v>3.1767509317166645</v>
      </c>
    </row>
    <row r="8" spans="2:31" ht="28.5" x14ac:dyDescent="0.45">
      <c r="B8" s="12" t="s">
        <v>5</v>
      </c>
      <c r="C8" s="16" t="s">
        <v>7</v>
      </c>
      <c r="D8" s="14">
        <v>5</v>
      </c>
      <c r="E8" s="17">
        <v>1.25</v>
      </c>
      <c r="F8" s="17">
        <f>E8*40/1000</f>
        <v>0.05</v>
      </c>
      <c r="G8" s="17">
        <f>(0.35*0.16*1)/(10^-3*E8*D8^2)</f>
        <v>1.7919999999999998</v>
      </c>
      <c r="H8" s="17">
        <f>LOG(G8)</f>
        <v>0.25333800532610634</v>
      </c>
      <c r="I8" s="15" t="s">
        <v>15</v>
      </c>
      <c r="J8" s="14">
        <v>0</v>
      </c>
      <c r="K8" s="17">
        <v>0</v>
      </c>
      <c r="L8" s="17">
        <f>H8-K8</f>
        <v>0.25333800532610634</v>
      </c>
      <c r="M8" s="37">
        <f>L8*(1.5*10)</f>
        <v>3.800070079891595</v>
      </c>
      <c r="N8" s="36">
        <f>L8*24</f>
        <v>6.0801121278265526</v>
      </c>
      <c r="O8" s="36">
        <f>L8*11</f>
        <v>2.7867180585871698</v>
      </c>
    </row>
    <row r="9" spans="2:31" x14ac:dyDescent="0.45">
      <c r="B9" s="12">
        <v>2</v>
      </c>
      <c r="C9" s="13" t="s">
        <v>8</v>
      </c>
      <c r="D9" s="14">
        <v>3</v>
      </c>
      <c r="E9" s="17">
        <v>25</v>
      </c>
      <c r="F9" s="17">
        <f t="shared" ref="F9:F16" si="0">E9*40/1000</f>
        <v>1</v>
      </c>
      <c r="G9" s="17">
        <f t="shared" ref="G9:G16" si="1">(0.35*0.16*1)/(10^-3*E9*D9^2)</f>
        <v>0.24888888888888885</v>
      </c>
      <c r="H9" s="17">
        <f t="shared" ref="H9:H16" si="2">LOG(G9)</f>
        <v>-0.60399449110516212</v>
      </c>
      <c r="I9" s="15" t="s">
        <v>15</v>
      </c>
      <c r="J9" s="14">
        <v>0</v>
      </c>
      <c r="K9" s="17">
        <v>0</v>
      </c>
      <c r="L9" s="17">
        <f t="shared" ref="L9:L16" si="3">H9-K9</f>
        <v>-0.60399449110516212</v>
      </c>
      <c r="M9" s="17" t="s">
        <v>15</v>
      </c>
      <c r="N9" s="17" t="s">
        <v>15</v>
      </c>
      <c r="O9" s="17" t="s">
        <v>15</v>
      </c>
    </row>
    <row r="10" spans="2:31" x14ac:dyDescent="0.45">
      <c r="B10" s="12">
        <v>3</v>
      </c>
      <c r="C10" s="13" t="s">
        <v>9</v>
      </c>
      <c r="D10" s="14">
        <v>2.5</v>
      </c>
      <c r="E10" s="17">
        <v>25</v>
      </c>
      <c r="F10" s="17">
        <f t="shared" si="0"/>
        <v>1</v>
      </c>
      <c r="G10" s="17">
        <f t="shared" si="1"/>
        <v>0.35839999999999994</v>
      </c>
      <c r="H10" s="17">
        <f t="shared" si="2"/>
        <v>-0.44563199900991246</v>
      </c>
      <c r="I10" s="15" t="s">
        <v>15</v>
      </c>
      <c r="J10" s="14">
        <v>0</v>
      </c>
      <c r="K10" s="17">
        <v>0</v>
      </c>
      <c r="L10" s="17">
        <f t="shared" si="3"/>
        <v>-0.44563199900991246</v>
      </c>
      <c r="M10" s="17" t="s">
        <v>15</v>
      </c>
      <c r="N10" s="17" t="s">
        <v>15</v>
      </c>
      <c r="O10" s="17" t="s">
        <v>15</v>
      </c>
    </row>
    <row r="11" spans="2:31" x14ac:dyDescent="0.45">
      <c r="B11" s="12">
        <v>4</v>
      </c>
      <c r="C11" s="13" t="s">
        <v>10</v>
      </c>
      <c r="D11" s="14">
        <v>2.5</v>
      </c>
      <c r="E11" s="17">
        <v>2.5</v>
      </c>
      <c r="F11" s="17">
        <f t="shared" si="0"/>
        <v>0.1</v>
      </c>
      <c r="G11" s="17">
        <f>(0.35*0.16*1)/(10^-3*E11*D11^2)</f>
        <v>3.5839999999999996</v>
      </c>
      <c r="H11" s="17">
        <f t="shared" si="2"/>
        <v>0.55436800099008754</v>
      </c>
      <c r="I11" s="18" t="s">
        <v>16</v>
      </c>
      <c r="J11" s="14">
        <v>20</v>
      </c>
      <c r="K11" s="17">
        <f>J11/24</f>
        <v>0.83333333333333337</v>
      </c>
      <c r="L11" s="17">
        <f>H11-K11</f>
        <v>-0.27896533234324583</v>
      </c>
      <c r="M11" s="17" t="s">
        <v>15</v>
      </c>
      <c r="N11" s="17" t="s">
        <v>15</v>
      </c>
      <c r="O11" s="17" t="s">
        <v>15</v>
      </c>
    </row>
    <row r="12" spans="2:31" x14ac:dyDescent="0.45">
      <c r="B12" s="12">
        <v>5</v>
      </c>
      <c r="C12" s="33" t="s">
        <v>67</v>
      </c>
      <c r="D12" s="14">
        <v>3.6</v>
      </c>
      <c r="E12" s="17">
        <v>100</v>
      </c>
      <c r="F12" s="17">
        <f t="shared" si="0"/>
        <v>4</v>
      </c>
      <c r="G12" s="17">
        <f t="shared" si="1"/>
        <v>4.320987654320986E-2</v>
      </c>
      <c r="H12" s="17">
        <f t="shared" si="2"/>
        <v>-1.3644169745283743</v>
      </c>
      <c r="I12" s="18" t="s">
        <v>16</v>
      </c>
      <c r="J12" s="14">
        <v>35</v>
      </c>
      <c r="K12" s="17">
        <f>J12/24</f>
        <v>1.4583333333333333</v>
      </c>
      <c r="L12" s="17">
        <f t="shared" si="3"/>
        <v>-2.8227503078617078</v>
      </c>
      <c r="M12" s="17" t="s">
        <v>15</v>
      </c>
      <c r="N12" s="17" t="s">
        <v>15</v>
      </c>
      <c r="O12" s="17" t="s">
        <v>15</v>
      </c>
    </row>
    <row r="13" spans="2:31" x14ac:dyDescent="0.45">
      <c r="B13" s="12">
        <v>6</v>
      </c>
      <c r="C13" s="13" t="s">
        <v>18</v>
      </c>
      <c r="D13" s="14">
        <v>3</v>
      </c>
      <c r="E13" s="17">
        <v>25</v>
      </c>
      <c r="F13" s="17">
        <f t="shared" si="0"/>
        <v>1</v>
      </c>
      <c r="G13" s="17">
        <f t="shared" si="1"/>
        <v>0.24888888888888885</v>
      </c>
      <c r="H13" s="17">
        <f t="shared" si="2"/>
        <v>-0.60399449110516212</v>
      </c>
      <c r="I13" s="18" t="s">
        <v>16</v>
      </c>
      <c r="J13" s="14">
        <v>20</v>
      </c>
      <c r="K13" s="17">
        <f t="shared" ref="K13:K16" si="4">J13/24</f>
        <v>0.83333333333333337</v>
      </c>
      <c r="L13" s="17">
        <f t="shared" si="3"/>
        <v>-1.4373278244384955</v>
      </c>
      <c r="M13" s="17" t="s">
        <v>15</v>
      </c>
      <c r="N13" s="17" t="s">
        <v>15</v>
      </c>
      <c r="O13" s="17" t="s">
        <v>15</v>
      </c>
    </row>
    <row r="14" spans="2:31" x14ac:dyDescent="0.45">
      <c r="B14" s="12" t="s">
        <v>19</v>
      </c>
      <c r="C14" s="13" t="s">
        <v>20</v>
      </c>
      <c r="D14" s="17">
        <v>2.5</v>
      </c>
      <c r="E14" s="17">
        <v>2.5</v>
      </c>
      <c r="F14" s="17">
        <f t="shared" si="0"/>
        <v>0.1</v>
      </c>
      <c r="G14" s="17">
        <f t="shared" si="1"/>
        <v>3.5839999999999996</v>
      </c>
      <c r="H14" s="17">
        <f t="shared" si="2"/>
        <v>0.55436800099008754</v>
      </c>
      <c r="I14" s="18" t="s">
        <v>16</v>
      </c>
      <c r="J14" s="17">
        <v>30</v>
      </c>
      <c r="K14" s="17">
        <f t="shared" si="4"/>
        <v>1.25</v>
      </c>
      <c r="L14" s="17">
        <f t="shared" si="3"/>
        <v>-0.69563199900991246</v>
      </c>
      <c r="M14" s="17" t="s">
        <v>15</v>
      </c>
      <c r="N14" s="17" t="s">
        <v>15</v>
      </c>
      <c r="O14" s="17" t="s">
        <v>15</v>
      </c>
    </row>
    <row r="15" spans="2:31" x14ac:dyDescent="0.45">
      <c r="B15" s="12">
        <v>7</v>
      </c>
      <c r="C15" s="13" t="s">
        <v>12</v>
      </c>
      <c r="D15" s="14">
        <v>2.5</v>
      </c>
      <c r="E15" s="17">
        <v>2.5</v>
      </c>
      <c r="F15" s="17">
        <f t="shared" si="0"/>
        <v>0.1</v>
      </c>
      <c r="G15" s="17">
        <f t="shared" si="1"/>
        <v>3.5839999999999996</v>
      </c>
      <c r="H15" s="17">
        <f t="shared" si="2"/>
        <v>0.55436800099008754</v>
      </c>
      <c r="I15" s="19" t="s">
        <v>16</v>
      </c>
      <c r="J15" s="17">
        <v>40</v>
      </c>
      <c r="K15" s="17">
        <f>J15/24</f>
        <v>1.6666666666666667</v>
      </c>
      <c r="L15" s="17">
        <f t="shared" si="3"/>
        <v>-1.1122986656765792</v>
      </c>
      <c r="M15" s="17" t="s">
        <v>15</v>
      </c>
      <c r="N15" s="17" t="s">
        <v>15</v>
      </c>
      <c r="O15" s="17" t="s">
        <v>15</v>
      </c>
    </row>
    <row r="16" spans="2:31" x14ac:dyDescent="0.45">
      <c r="B16" s="12">
        <v>8</v>
      </c>
      <c r="C16" s="13" t="s">
        <v>13</v>
      </c>
      <c r="D16" s="14">
        <v>4.5</v>
      </c>
      <c r="E16" s="17">
        <v>0.5</v>
      </c>
      <c r="F16" s="17">
        <f t="shared" si="0"/>
        <v>0.02</v>
      </c>
      <c r="G16" s="17">
        <f t="shared" si="1"/>
        <v>5.5308641975308639</v>
      </c>
      <c r="H16" s="17">
        <f t="shared" si="2"/>
        <v>0.74279299511949426</v>
      </c>
      <c r="I16" s="19" t="s">
        <v>16</v>
      </c>
      <c r="J16" s="17">
        <v>40</v>
      </c>
      <c r="K16" s="17">
        <f t="shared" si="4"/>
        <v>1.6666666666666667</v>
      </c>
      <c r="L16" s="17">
        <f t="shared" si="3"/>
        <v>-0.92387367154717248</v>
      </c>
      <c r="M16" s="17" t="s">
        <v>15</v>
      </c>
      <c r="N16" s="17" t="s">
        <v>15</v>
      </c>
      <c r="O16" s="17" t="s">
        <v>15</v>
      </c>
    </row>
    <row r="17" spans="2:10" x14ac:dyDescent="0.45">
      <c r="B17" s="1" t="s">
        <v>22</v>
      </c>
    </row>
    <row r="18" spans="2:10" x14ac:dyDescent="0.45">
      <c r="B18" s="7" t="s">
        <v>68</v>
      </c>
    </row>
    <row r="19" spans="2:10" x14ac:dyDescent="0.45">
      <c r="B19" s="1" t="s">
        <v>14</v>
      </c>
      <c r="F19" s="7" t="s">
        <v>33</v>
      </c>
      <c r="J19" s="9" t="s">
        <v>46</v>
      </c>
    </row>
    <row r="20" spans="2:10" x14ac:dyDescent="0.45">
      <c r="B20" s="1" t="s">
        <v>21</v>
      </c>
      <c r="F20" s="7" t="s">
        <v>34</v>
      </c>
      <c r="G20" s="7" t="s">
        <v>35</v>
      </c>
      <c r="J20" s="9" t="s">
        <v>47</v>
      </c>
    </row>
    <row r="21" spans="2:10" x14ac:dyDescent="0.45">
      <c r="F21" s="7" t="s">
        <v>39</v>
      </c>
      <c r="G21" s="7" t="s">
        <v>36</v>
      </c>
      <c r="J21" s="9" t="s">
        <v>48</v>
      </c>
    </row>
    <row r="22" spans="2:10" x14ac:dyDescent="0.45">
      <c r="B22" s="7" t="s">
        <v>29</v>
      </c>
      <c r="F22" s="7" t="s">
        <v>40</v>
      </c>
      <c r="G22" s="7" t="s">
        <v>37</v>
      </c>
      <c r="J22" s="9" t="s">
        <v>49</v>
      </c>
    </row>
    <row r="23" spans="2:10" x14ac:dyDescent="0.45">
      <c r="B23" s="7" t="s">
        <v>30</v>
      </c>
      <c r="F23" s="7" t="s">
        <v>41</v>
      </c>
      <c r="G23" s="7" t="s">
        <v>38</v>
      </c>
    </row>
    <row r="24" spans="2:10" x14ac:dyDescent="0.45">
      <c r="B24" s="7" t="s">
        <v>31</v>
      </c>
    </row>
    <row r="25" spans="2:10" x14ac:dyDescent="0.45">
      <c r="B25" s="7" t="s">
        <v>32</v>
      </c>
      <c r="F25" s="7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9"/>
  <sheetViews>
    <sheetView tabSelected="1" topLeftCell="A5" zoomScale="80" zoomScaleNormal="80" workbookViewId="0">
      <selection activeCell="G6" sqref="G6"/>
    </sheetView>
  </sheetViews>
  <sheetFormatPr baseColWidth="10" defaultColWidth="9.1328125" defaultRowHeight="14.25" x14ac:dyDescent="0.45"/>
  <cols>
    <col min="2" max="2" width="7.06640625" customWidth="1"/>
    <col min="3" max="3" width="21.265625" customWidth="1"/>
    <col min="4" max="4" width="12.53125" customWidth="1"/>
    <col min="5" max="5" width="8.3984375" customWidth="1"/>
    <col min="6" max="6" width="11.9296875" customWidth="1"/>
    <col min="7" max="7" width="12" customWidth="1"/>
    <col min="8" max="8" width="9" customWidth="1"/>
    <col min="9" max="9" width="11.1328125" customWidth="1"/>
    <col min="10" max="10" width="9" bestFit="1" customWidth="1"/>
    <col min="11" max="11" width="8.1328125" bestFit="1" customWidth="1"/>
    <col min="12" max="12" width="9" bestFit="1" customWidth="1"/>
    <col min="13" max="13" width="13.53125" customWidth="1"/>
    <col min="14" max="14" width="14" customWidth="1"/>
  </cols>
  <sheetData>
    <row r="2" spans="2:14" x14ac:dyDescent="0.45">
      <c r="B2" s="7" t="s">
        <v>45</v>
      </c>
    </row>
    <row r="3" spans="2:14" x14ac:dyDescent="0.45">
      <c r="B3" s="7" t="s">
        <v>44</v>
      </c>
    </row>
    <row r="4" spans="2:14" x14ac:dyDescent="0.45">
      <c r="B4" s="20" t="s">
        <v>71</v>
      </c>
    </row>
    <row r="5" spans="2:14" ht="10.5" customHeight="1" x14ac:dyDescent="0.45"/>
    <row r="6" spans="2:14" ht="57" customHeight="1" x14ac:dyDescent="0.45">
      <c r="B6" s="22" t="s">
        <v>51</v>
      </c>
      <c r="C6" s="22" t="s">
        <v>52</v>
      </c>
    </row>
    <row r="7" spans="2:14" x14ac:dyDescent="0.45">
      <c r="B7" s="28">
        <v>150</v>
      </c>
      <c r="C7" s="28">
        <v>100</v>
      </c>
    </row>
    <row r="9" spans="2:14" ht="71.25" x14ac:dyDescent="0.45">
      <c r="B9" s="21" t="s">
        <v>0</v>
      </c>
      <c r="C9" s="21" t="s">
        <v>53</v>
      </c>
      <c r="D9" s="21" t="s">
        <v>54</v>
      </c>
      <c r="E9" s="21" t="s">
        <v>55</v>
      </c>
      <c r="F9" s="21" t="s">
        <v>56</v>
      </c>
      <c r="G9" s="21" t="s">
        <v>57</v>
      </c>
      <c r="H9" s="21" t="s">
        <v>75</v>
      </c>
      <c r="I9" s="21" t="s">
        <v>58</v>
      </c>
      <c r="J9" s="21" t="s">
        <v>59</v>
      </c>
      <c r="K9" s="21" t="s">
        <v>60</v>
      </c>
      <c r="L9" s="21" t="s">
        <v>61</v>
      </c>
      <c r="M9" s="21" t="s">
        <v>69</v>
      </c>
      <c r="N9" s="26"/>
    </row>
    <row r="10" spans="2:14" x14ac:dyDescent="0.45">
      <c r="B10" s="31">
        <v>1</v>
      </c>
      <c r="C10" s="14" t="s">
        <v>6</v>
      </c>
      <c r="D10" s="8">
        <v>0.1</v>
      </c>
      <c r="E10" s="24" t="s">
        <v>63</v>
      </c>
      <c r="F10" s="8" t="s">
        <v>62</v>
      </c>
      <c r="G10" s="10">
        <v>4.8</v>
      </c>
      <c r="H10" s="8">
        <v>0.82</v>
      </c>
      <c r="I10" s="18" t="s">
        <v>15</v>
      </c>
      <c r="J10" s="8" t="s">
        <v>62</v>
      </c>
      <c r="K10" s="31">
        <v>0</v>
      </c>
      <c r="L10" s="8">
        <v>0</v>
      </c>
      <c r="M10" s="30">
        <f>H10-L10</f>
        <v>0.82</v>
      </c>
      <c r="N10" s="27"/>
    </row>
    <row r="11" spans="2:14" ht="28.5" x14ac:dyDescent="0.45">
      <c r="B11" s="31" t="s">
        <v>5</v>
      </c>
      <c r="C11" s="32" t="s">
        <v>7</v>
      </c>
      <c r="D11" s="8">
        <v>0.1</v>
      </c>
      <c r="E11" s="24" t="s">
        <v>63</v>
      </c>
      <c r="F11" s="8" t="s">
        <v>62</v>
      </c>
      <c r="G11" s="10">
        <v>5</v>
      </c>
      <c r="H11" s="8">
        <v>0.8</v>
      </c>
      <c r="I11" s="18" t="s">
        <v>15</v>
      </c>
      <c r="J11" s="8" t="s">
        <v>62</v>
      </c>
      <c r="K11" s="31">
        <v>0</v>
      </c>
      <c r="L11" s="8">
        <v>0</v>
      </c>
      <c r="M11" s="30">
        <f t="shared" ref="M11:M19" si="0">H11-L11</f>
        <v>0.8</v>
      </c>
      <c r="N11" s="27"/>
    </row>
    <row r="12" spans="2:14" x14ac:dyDescent="0.45">
      <c r="B12" s="31">
        <v>2</v>
      </c>
      <c r="C12" s="14" t="s">
        <v>8</v>
      </c>
      <c r="D12" s="8">
        <v>0.1</v>
      </c>
      <c r="E12" s="8" t="s">
        <v>64</v>
      </c>
      <c r="F12" s="8" t="s">
        <v>62</v>
      </c>
      <c r="G12" s="10">
        <v>3</v>
      </c>
      <c r="H12" s="8">
        <v>1.2</v>
      </c>
      <c r="I12" s="18" t="s">
        <v>15</v>
      </c>
      <c r="J12" s="8" t="s">
        <v>62</v>
      </c>
      <c r="K12" s="31">
        <v>0</v>
      </c>
      <c r="L12" s="8">
        <v>0</v>
      </c>
      <c r="M12" s="30">
        <f t="shared" si="0"/>
        <v>1.2</v>
      </c>
      <c r="N12" s="27"/>
    </row>
    <row r="13" spans="2:14" x14ac:dyDescent="0.45">
      <c r="B13" s="31">
        <v>3</v>
      </c>
      <c r="C13" s="14" t="s">
        <v>9</v>
      </c>
      <c r="D13" s="8">
        <v>0.1</v>
      </c>
      <c r="E13" s="8" t="s">
        <v>64</v>
      </c>
      <c r="F13" s="8" t="s">
        <v>62</v>
      </c>
      <c r="G13" s="10">
        <v>2.5</v>
      </c>
      <c r="H13" s="8">
        <v>1.35</v>
      </c>
      <c r="I13" s="18" t="s">
        <v>15</v>
      </c>
      <c r="J13" s="8" t="s">
        <v>62</v>
      </c>
      <c r="K13" s="31">
        <v>0</v>
      </c>
      <c r="L13" s="8">
        <v>0</v>
      </c>
      <c r="M13" s="30">
        <f t="shared" si="0"/>
        <v>1.35</v>
      </c>
      <c r="N13" s="27"/>
    </row>
    <row r="14" spans="2:14" x14ac:dyDescent="0.45">
      <c r="B14" s="31">
        <v>4</v>
      </c>
      <c r="C14" s="14" t="s">
        <v>10</v>
      </c>
      <c r="D14" s="8">
        <v>0.1</v>
      </c>
      <c r="E14" s="24" t="s">
        <v>63</v>
      </c>
      <c r="F14" s="8" t="s">
        <v>62</v>
      </c>
      <c r="G14" s="10">
        <v>2.5</v>
      </c>
      <c r="H14" s="8">
        <v>1.35</v>
      </c>
      <c r="I14" s="18" t="s">
        <v>16</v>
      </c>
      <c r="J14" s="8">
        <v>2300</v>
      </c>
      <c r="K14" s="31">
        <v>20</v>
      </c>
      <c r="L14" s="8">
        <v>2.5</v>
      </c>
      <c r="M14" s="8">
        <f t="shared" si="0"/>
        <v>-1.1499999999999999</v>
      </c>
      <c r="N14" s="27"/>
    </row>
    <row r="15" spans="2:14" x14ac:dyDescent="0.45">
      <c r="B15" s="31">
        <v>5</v>
      </c>
      <c r="C15" s="14" t="s">
        <v>11</v>
      </c>
      <c r="D15" s="8">
        <v>0</v>
      </c>
      <c r="E15" s="8" t="s">
        <v>65</v>
      </c>
      <c r="F15" s="8" t="s">
        <v>62</v>
      </c>
      <c r="G15" s="10">
        <v>3.6</v>
      </c>
      <c r="H15" s="8">
        <v>1.02</v>
      </c>
      <c r="I15" s="18" t="s">
        <v>16</v>
      </c>
      <c r="J15" s="8">
        <v>2300</v>
      </c>
      <c r="K15" s="31">
        <v>35</v>
      </c>
      <c r="L15" s="8">
        <v>4.2300000000000004</v>
      </c>
      <c r="M15" s="8">
        <f t="shared" si="0"/>
        <v>-3.2100000000000004</v>
      </c>
      <c r="N15" s="27"/>
    </row>
    <row r="16" spans="2:14" x14ac:dyDescent="0.45">
      <c r="B16" s="31">
        <v>6</v>
      </c>
      <c r="C16" s="14" t="s">
        <v>18</v>
      </c>
      <c r="D16" s="8">
        <v>0.1</v>
      </c>
      <c r="E16" s="8" t="s">
        <v>64</v>
      </c>
      <c r="F16" s="8" t="s">
        <v>62</v>
      </c>
      <c r="G16" s="10">
        <v>3</v>
      </c>
      <c r="H16" s="8">
        <v>1.2</v>
      </c>
      <c r="I16" s="18" t="s">
        <v>16</v>
      </c>
      <c r="J16" s="8">
        <v>2300</v>
      </c>
      <c r="K16" s="31">
        <v>20</v>
      </c>
      <c r="L16" s="8">
        <v>2.5</v>
      </c>
      <c r="M16" s="8">
        <f t="shared" si="0"/>
        <v>-1.3</v>
      </c>
      <c r="N16" s="27"/>
    </row>
    <row r="17" spans="2:14" x14ac:dyDescent="0.45">
      <c r="B17" s="31" t="s">
        <v>19</v>
      </c>
      <c r="C17" s="14" t="s">
        <v>20</v>
      </c>
      <c r="D17" s="8">
        <v>0.1</v>
      </c>
      <c r="E17" s="24" t="s">
        <v>63</v>
      </c>
      <c r="F17" s="8" t="s">
        <v>62</v>
      </c>
      <c r="G17" s="11">
        <v>2.5</v>
      </c>
      <c r="H17" s="8">
        <v>1.35</v>
      </c>
      <c r="I17" s="18" t="s">
        <v>16</v>
      </c>
      <c r="J17" s="8">
        <v>2300</v>
      </c>
      <c r="K17" s="29">
        <v>30</v>
      </c>
      <c r="L17" s="8">
        <v>3.68</v>
      </c>
      <c r="M17" s="8">
        <f t="shared" si="0"/>
        <v>-2.33</v>
      </c>
      <c r="N17" s="27"/>
    </row>
    <row r="18" spans="2:14" x14ac:dyDescent="0.45">
      <c r="B18" s="31">
        <v>7</v>
      </c>
      <c r="C18" s="14" t="s">
        <v>12</v>
      </c>
      <c r="D18" s="8">
        <v>0.02</v>
      </c>
      <c r="E18" s="8" t="s">
        <v>66</v>
      </c>
      <c r="F18" s="8" t="s">
        <v>62</v>
      </c>
      <c r="G18" s="10">
        <v>2.5</v>
      </c>
      <c r="H18" s="8">
        <v>1.875</v>
      </c>
      <c r="I18" s="19" t="s">
        <v>16</v>
      </c>
      <c r="J18" s="8">
        <v>2300</v>
      </c>
      <c r="K18" s="29">
        <v>40</v>
      </c>
      <c r="L18" s="8">
        <v>4.74</v>
      </c>
      <c r="M18" s="8">
        <f t="shared" si="0"/>
        <v>-2.8650000000000002</v>
      </c>
      <c r="N18" s="27"/>
    </row>
    <row r="19" spans="2:14" x14ac:dyDescent="0.45">
      <c r="B19" s="31">
        <v>8</v>
      </c>
      <c r="C19" s="14" t="s">
        <v>13</v>
      </c>
      <c r="D19" s="8">
        <v>0.02</v>
      </c>
      <c r="E19" s="8" t="s">
        <v>66</v>
      </c>
      <c r="F19" s="8" t="s">
        <v>62</v>
      </c>
      <c r="G19" s="10">
        <v>4.5</v>
      </c>
      <c r="H19" s="8">
        <v>1.4375</v>
      </c>
      <c r="I19" s="19" t="s">
        <v>16</v>
      </c>
      <c r="J19" s="8">
        <v>2300</v>
      </c>
      <c r="K19" s="29">
        <v>40</v>
      </c>
      <c r="L19" s="8">
        <v>4.74</v>
      </c>
      <c r="M19" s="8">
        <f t="shared" si="0"/>
        <v>-3.3025000000000002</v>
      </c>
      <c r="N19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6"/>
  <sheetViews>
    <sheetView zoomScale="80" zoomScaleNormal="80" workbookViewId="0">
      <selection activeCell="G8" sqref="G8"/>
    </sheetView>
  </sheetViews>
  <sheetFormatPr baseColWidth="10" defaultColWidth="9.1328125" defaultRowHeight="14.25" x14ac:dyDescent="0.45"/>
  <cols>
    <col min="3" max="3" width="20.46484375" customWidth="1"/>
    <col min="4" max="4" width="15.796875" customWidth="1"/>
    <col min="5" max="5" width="16" customWidth="1"/>
  </cols>
  <sheetData>
    <row r="2" spans="2:5" x14ac:dyDescent="0.45">
      <c r="B2" s="7" t="s">
        <v>45</v>
      </c>
    </row>
    <row r="3" spans="2:5" x14ac:dyDescent="0.45">
      <c r="B3" s="7" t="s">
        <v>44</v>
      </c>
    </row>
    <row r="4" spans="2:5" x14ac:dyDescent="0.45">
      <c r="B4" s="20" t="s">
        <v>72</v>
      </c>
    </row>
    <row r="6" spans="2:5" ht="57" x14ac:dyDescent="0.45">
      <c r="B6" s="2" t="s">
        <v>0</v>
      </c>
      <c r="C6" s="2" t="s">
        <v>1</v>
      </c>
      <c r="D6" s="6" t="s">
        <v>74</v>
      </c>
      <c r="E6" s="6" t="s">
        <v>73</v>
      </c>
    </row>
    <row r="7" spans="2:5" x14ac:dyDescent="0.45">
      <c r="B7" s="23">
        <v>1</v>
      </c>
      <c r="C7" s="16" t="s">
        <v>6</v>
      </c>
      <c r="D7" s="34">
        <v>4.33</v>
      </c>
      <c r="E7" s="34">
        <v>4.5</v>
      </c>
    </row>
    <row r="8" spans="2:5" ht="28.5" x14ac:dyDescent="0.45">
      <c r="B8" s="23" t="s">
        <v>5</v>
      </c>
      <c r="C8" s="16" t="s">
        <v>7</v>
      </c>
      <c r="D8" s="34">
        <v>3.8</v>
      </c>
      <c r="E8" s="34">
        <v>4</v>
      </c>
    </row>
    <row r="9" spans="2:5" x14ac:dyDescent="0.45">
      <c r="B9" s="23">
        <v>2</v>
      </c>
      <c r="C9" s="16" t="s">
        <v>8</v>
      </c>
      <c r="D9" s="34">
        <v>1.2</v>
      </c>
      <c r="E9" s="34">
        <v>1.5</v>
      </c>
    </row>
    <row r="10" spans="2:5" x14ac:dyDescent="0.45">
      <c r="B10" s="23">
        <v>3</v>
      </c>
      <c r="C10" s="16" t="s">
        <v>9</v>
      </c>
      <c r="D10" s="34">
        <v>1.35</v>
      </c>
      <c r="E10" s="34">
        <v>1.5</v>
      </c>
    </row>
    <row r="11" spans="2:5" x14ac:dyDescent="0.45">
      <c r="B11" s="23">
        <v>4</v>
      </c>
      <c r="C11" s="16" t="s">
        <v>10</v>
      </c>
      <c r="D11" s="25" t="s">
        <v>15</v>
      </c>
      <c r="E11" s="25" t="s">
        <v>15</v>
      </c>
    </row>
    <row r="12" spans="2:5" x14ac:dyDescent="0.45">
      <c r="B12" s="23">
        <v>5</v>
      </c>
      <c r="C12" s="35" t="s">
        <v>67</v>
      </c>
      <c r="D12" s="25" t="s">
        <v>15</v>
      </c>
      <c r="E12" s="25" t="s">
        <v>15</v>
      </c>
    </row>
    <row r="13" spans="2:5" x14ac:dyDescent="0.45">
      <c r="B13" s="23">
        <v>6</v>
      </c>
      <c r="C13" s="16" t="s">
        <v>18</v>
      </c>
      <c r="D13" s="25" t="s">
        <v>15</v>
      </c>
      <c r="E13" s="25" t="s">
        <v>15</v>
      </c>
    </row>
    <row r="14" spans="2:5" x14ac:dyDescent="0.45">
      <c r="B14" s="23" t="s">
        <v>19</v>
      </c>
      <c r="C14" s="16" t="s">
        <v>20</v>
      </c>
      <c r="D14" s="25" t="s">
        <v>15</v>
      </c>
      <c r="E14" s="25" t="s">
        <v>15</v>
      </c>
    </row>
    <row r="15" spans="2:5" x14ac:dyDescent="0.45">
      <c r="B15" s="23">
        <v>7</v>
      </c>
      <c r="C15" s="16" t="s">
        <v>12</v>
      </c>
      <c r="D15" s="25" t="s">
        <v>15</v>
      </c>
      <c r="E15" s="25" t="s">
        <v>15</v>
      </c>
    </row>
    <row r="16" spans="2:5" ht="28.5" x14ac:dyDescent="0.45">
      <c r="B16" s="23">
        <v>8</v>
      </c>
      <c r="C16" s="16" t="s">
        <v>13</v>
      </c>
      <c r="D16" s="25" t="s">
        <v>15</v>
      </c>
      <c r="E16" s="2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PET</vt:lpstr>
      <vt:lpstr>CT</vt:lpstr>
      <vt:lpstr>PET + 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2018-12-02T12:34:24Z</dcterms:modified>
</cp:coreProperties>
</file>